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Q5244\Downloads\"/>
    </mc:Choice>
  </mc:AlternateContent>
  <xr:revisionPtr revIDLastSave="0" documentId="13_ncr:1_{45BFF67E-A6B0-4392-AF0F-EAB745DD588F}" xr6:coauthVersionLast="47" xr6:coauthVersionMax="47" xr10:uidLastSave="{00000000-0000-0000-0000-000000000000}"/>
  <bookViews>
    <workbookView xWindow="-38520" yWindow="1050" windowWidth="38640" windowHeight="21120" xr2:uid="{E60B1584-6DE1-4294-8812-E993B9440875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L13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L29" i="1"/>
  <c r="L31" i="1" s="1"/>
  <c r="L17" i="1"/>
  <c r="I29" i="1"/>
  <c r="I31" i="1" s="1"/>
  <c r="I32" i="1" s="1"/>
  <c r="I17" i="1"/>
  <c r="C22" i="1" l="1"/>
  <c r="C23" i="1"/>
  <c r="C24" i="1"/>
  <c r="C25" i="1"/>
  <c r="C26" i="1"/>
  <c r="C27" i="1"/>
  <c r="C28" i="1"/>
  <c r="C29" i="1"/>
  <c r="L15" i="1" s="1"/>
  <c r="L14" i="1" s="1"/>
  <c r="C30" i="1"/>
  <c r="C31" i="1"/>
  <c r="C32" i="1"/>
  <c r="C33" i="1"/>
  <c r="C34" i="1"/>
  <c r="C35" i="1"/>
  <c r="L18" i="1" l="1"/>
  <c r="L19" i="1" s="1"/>
  <c r="L20" i="1" s="1"/>
  <c r="L24" i="1"/>
  <c r="L25" i="1" s="1"/>
  <c r="L26" i="1" s="1"/>
  <c r="L21" i="1"/>
  <c r="L22" i="1" s="1"/>
  <c r="L23" i="1" s="1"/>
  <c r="I13" i="1"/>
  <c r="I21" i="1" l="1"/>
  <c r="I22" i="1" s="1"/>
  <c r="I23" i="1" s="1"/>
  <c r="I24" i="1"/>
  <c r="I25" i="1" s="1"/>
  <c r="I26" i="1" s="1"/>
  <c r="I15" i="1"/>
  <c r="I14" i="1" s="1"/>
  <c r="I18" i="1"/>
  <c r="I19" i="1" s="1"/>
  <c r="I20" i="1" s="1"/>
</calcChain>
</file>

<file path=xl/sharedStrings.xml><?xml version="1.0" encoding="utf-8"?>
<sst xmlns="http://schemas.openxmlformats.org/spreadsheetml/2006/main" count="76" uniqueCount="48">
  <si>
    <t>Groupe D'emplois</t>
  </si>
  <si>
    <t>Classe d'emploi</t>
  </si>
  <si>
    <t>A</t>
  </si>
  <si>
    <t>B</t>
  </si>
  <si>
    <t>C</t>
  </si>
  <si>
    <t>D</t>
  </si>
  <si>
    <t>E</t>
  </si>
  <si>
    <t>G</t>
  </si>
  <si>
    <t>H</t>
  </si>
  <si>
    <t>I</t>
  </si>
  <si>
    <t>F (4 ans d'ancienneté dans l'entretprise)</t>
  </si>
  <si>
    <t>F (6 ans d'ancienneté dans l'entretprise)</t>
  </si>
  <si>
    <t>F (2 ans d'ancienneté dans l'entretprise)</t>
  </si>
  <si>
    <t>F (inf 2 ans d'ancienneté dans l'entretprise)</t>
  </si>
  <si>
    <t> le barème unique des salaires minima hiérarchiques à partir de 2024, pour une durée hebdomadaire de travail effectif de 35 heures, sur la base mensualisée de 151,66 heures, est fixé comme suit :</t>
  </si>
  <si>
    <t>Moi</t>
  </si>
  <si>
    <t>écart échelon N (%)</t>
  </si>
  <si>
    <t>Ancienneté au poste</t>
  </si>
  <si>
    <t>Prise de poste</t>
  </si>
  <si>
    <t>écart échelon N (euros)</t>
  </si>
  <si>
    <t>3% de la Base N</t>
  </si>
  <si>
    <t>fois année au poste</t>
  </si>
  <si>
    <t>résultat théorique</t>
  </si>
  <si>
    <t>2% de la Base N</t>
  </si>
  <si>
    <t>1% de la Base N</t>
  </si>
  <si>
    <t>Simulateur demande</t>
  </si>
  <si>
    <t>Cible</t>
  </si>
  <si>
    <t>Actuel</t>
  </si>
  <si>
    <t>écart en euros</t>
  </si>
  <si>
    <t>écart en %</t>
  </si>
  <si>
    <t>Référence</t>
  </si>
  <si>
    <t>11a</t>
  </si>
  <si>
    <t>12a</t>
  </si>
  <si>
    <t>11b</t>
  </si>
  <si>
    <t>12b</t>
  </si>
  <si>
    <t>11c</t>
  </si>
  <si>
    <t>12c</t>
  </si>
  <si>
    <t>11d</t>
  </si>
  <si>
    <t>12d</t>
  </si>
  <si>
    <r>
      <t xml:space="preserve">Le barème unique ci-dessus fixant des salaires minima hiérarchiques pour la durée du travail considérée, les valeurs dudit barème seront adaptées en fonction de la durée de travail effectif à laquelle est soumis le salarié.
Conformément à l'article 139 de la présente convention, les montants des salaires minima hiérarchiques des barèmes uniques ci-dessous sont majorés de 15 % ou 30 % pour les salariés soumis à une convention de forfait en heures ou en jours sur l'année.
</t>
    </r>
    <r>
      <rPr>
        <sz val="11"/>
        <color rgb="FFFF0000"/>
        <rFont val="Calibri"/>
        <family val="2"/>
        <scheme val="minor"/>
      </rPr>
      <t>Les chiffres dans les partie "Avenant UIMM du 11/07/2023" proviennent du dernier avenant mettant à jour la convention avec application au 01 janvier 2024 mais cette accord n'est pas encore publié officiellement sur Legifrance
Avenant consultable ici =&gt; https://uimm.lafabriquedelavenir.fr/wp-content/uploads/2023/09/Avenant-du-11-juillet-2023-a-la-CCN-du-7-fevrier-2022-1.pdf</t>
    </r>
  </si>
  <si>
    <r>
      <rPr>
        <b/>
        <sz val="11"/>
        <color theme="1"/>
        <rFont val="Calibri"/>
        <family val="2"/>
        <scheme val="minor"/>
      </rPr>
      <t>Moi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(Avenant UIMM du 11/07/2023)</t>
    </r>
  </si>
  <si>
    <t>Suez (forfait jours)</t>
  </si>
  <si>
    <t>Mini Conventionnel
35 heures</t>
  </si>
  <si>
    <r>
      <rPr>
        <b/>
        <sz val="11"/>
        <color rgb="FF000000"/>
        <rFont val="Arial"/>
        <family val="2"/>
      </rPr>
      <t>Suez forfait jours</t>
    </r>
    <r>
      <rPr>
        <sz val="11"/>
        <color rgb="FF000000"/>
        <rFont val="Arial"/>
        <family val="2"/>
      </rPr>
      <t xml:space="preserve">
 </t>
    </r>
    <r>
      <rPr>
        <sz val="11"/>
        <color rgb="FFFF0000"/>
        <rFont val="Arial"/>
        <family val="2"/>
      </rPr>
      <t>(Avenant UIMM du 11/07/2023)</t>
    </r>
  </si>
  <si>
    <r>
      <rPr>
        <b/>
        <sz val="11"/>
        <color rgb="FF000000"/>
        <rFont val="Arial"/>
        <family val="2"/>
      </rPr>
      <t>Mini Conventionnel - 35 heures</t>
    </r>
    <r>
      <rPr>
        <sz val="11"/>
        <color rgb="FF000000"/>
        <rFont val="Arial"/>
        <family val="2"/>
      </rPr>
      <t xml:space="preserve"> </t>
    </r>
    <r>
      <rPr>
        <sz val="11"/>
        <color rgb="FFFF0000"/>
        <rFont val="Arial"/>
        <family val="2"/>
      </rPr>
      <t>(Avenant UIMM du 11/07/2023)</t>
    </r>
  </si>
  <si>
    <t>CONVENTION COLLECTIVE METALLURGIE 
 GRILLE DES SALAIRES MINIMA 2024</t>
  </si>
  <si>
    <r>
      <rPr>
        <b/>
        <sz val="11"/>
        <color theme="1"/>
        <rFont val="Calibri"/>
        <family val="2"/>
        <scheme val="minor"/>
      </rPr>
      <t>SIMULATEUR Ugict CGT:</t>
    </r>
    <r>
      <rPr>
        <sz val="11"/>
        <color theme="1"/>
        <rFont val="Calibri"/>
        <family val="2"/>
        <scheme val="minor"/>
      </rPr>
      <t xml:space="preserve">
Evaluation de son salaire hors Part Variable vis-à-vis du minimum conventionnelle en considérant l'ancienneté dans le poste</t>
    </r>
  </si>
  <si>
    <t>Salaire (hors PV)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</si>
</sst>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D8D8D8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D8D8D8"/>
      </bottom>
      <diagonal/>
    </border>
    <border>
      <left/>
      <right/>
      <top style="thin">
        <color rgb="FF000000"/>
      </top>
      <bottom style="medium">
        <color rgb="FFD8D8D8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D8D8D8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D8D8D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D8D8D8"/>
      </bottom>
      <diagonal/>
    </border>
    <border>
      <left style="thin">
        <color indexed="64"/>
      </left>
      <right/>
      <top style="thin">
        <color rgb="FF000000"/>
      </top>
      <bottom style="medium">
        <color rgb="FFD8D8D8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rgb="FFD8D8D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1">
    <xf numFmtId="0" fontId="0" fillId="0" borderId="0" xfId="0"/>
    <xf numFmtId="8" fontId="0" fillId="5" borderId="1" xfId="0" applyNumberForma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</xf>
    <xf numFmtId="0" fontId="0" fillId="0" borderId="0" xfId="0" applyFill="1" applyBorder="1" applyProtection="1"/>
    <xf numFmtId="0" fontId="0" fillId="0" borderId="18" xfId="0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6" fontId="1" fillId="2" borderId="8" xfId="0" applyNumberFormat="1" applyFont="1" applyFill="1" applyBorder="1" applyAlignment="1" applyProtection="1">
      <alignment horizontal="center" vertical="center" wrapText="1"/>
    </xf>
    <xf numFmtId="6" fontId="1" fillId="2" borderId="13" xfId="0" applyNumberFormat="1" applyFont="1" applyFill="1" applyBorder="1" applyAlignment="1" applyProtection="1">
      <alignment horizontal="center" vertical="center" wrapText="1"/>
    </xf>
    <xf numFmtId="6" fontId="1" fillId="4" borderId="12" xfId="0" applyNumberFormat="1" applyFont="1" applyFill="1" applyBorder="1" applyAlignment="1" applyProtection="1">
      <alignment horizontal="center" vertical="center" wrapText="1"/>
    </xf>
    <xf numFmtId="6" fontId="1" fillId="0" borderId="0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6" fontId="1" fillId="3" borderId="9" xfId="0" applyNumberFormat="1" applyFont="1" applyFill="1" applyBorder="1" applyAlignment="1" applyProtection="1">
      <alignment horizontal="center" vertical="center" wrapText="1"/>
    </xf>
    <xf numFmtId="6" fontId="1" fillId="3" borderId="14" xfId="0" applyNumberFormat="1" applyFont="1" applyFill="1" applyBorder="1" applyAlignment="1" applyProtection="1">
      <alignment horizontal="center" vertical="center" wrapText="1"/>
    </xf>
    <xf numFmtId="6" fontId="1" fillId="4" borderId="11" xfId="0" applyNumberFormat="1" applyFont="1" applyFill="1" applyBorder="1" applyAlignment="1" applyProtection="1">
      <alignment horizontal="center" vertical="center" wrapText="1"/>
    </xf>
    <xf numFmtId="8" fontId="0" fillId="0" borderId="1" xfId="0" applyNumberFormat="1" applyBorder="1" applyAlignment="1" applyProtection="1">
      <alignment horizontal="center" vertical="center"/>
    </xf>
    <xf numFmtId="8" fontId="0" fillId="4" borderId="1" xfId="0" applyNumberForma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</xf>
    <xf numFmtId="6" fontId="1" fillId="2" borderId="9" xfId="0" applyNumberFormat="1" applyFont="1" applyFill="1" applyBorder="1" applyAlignment="1" applyProtection="1">
      <alignment horizontal="center" vertical="center" wrapText="1"/>
    </xf>
    <xf numFmtId="6" fontId="1" fillId="2" borderId="14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Protection="1"/>
    <xf numFmtId="9" fontId="0" fillId="0" borderId="1" xfId="1" applyFont="1" applyBorder="1" applyAlignment="1" applyProtection="1">
      <alignment horizontal="center" vertical="center"/>
    </xf>
    <xf numFmtId="0" fontId="0" fillId="4" borderId="1" xfId="0" applyFill="1" applyBorder="1" applyProtection="1"/>
    <xf numFmtId="9" fontId="0" fillId="4" borderId="1" xfId="1" applyFont="1" applyFill="1" applyBorder="1" applyAlignment="1" applyProtection="1">
      <alignment horizontal="center" vertical="center"/>
    </xf>
    <xf numFmtId="6" fontId="0" fillId="0" borderId="1" xfId="0" applyNumberFormat="1" applyBorder="1" applyAlignment="1" applyProtection="1">
      <alignment horizontal="center" vertical="center"/>
    </xf>
    <xf numFmtId="6" fontId="0" fillId="4" borderId="1" xfId="0" applyNumberFormat="1" applyFill="1" applyBorder="1" applyAlignment="1" applyProtection="1">
      <alignment horizontal="center" vertical="center"/>
    </xf>
    <xf numFmtId="0" fontId="0" fillId="0" borderId="1" xfId="0" applyFill="1" applyBorder="1" applyProtection="1"/>
    <xf numFmtId="6" fontId="1" fillId="4" borderId="16" xfId="0" applyNumberFormat="1" applyFont="1" applyFill="1" applyBorder="1" applyAlignment="1" applyProtection="1">
      <alignment horizontal="center" vertical="center" wrapText="1"/>
    </xf>
    <xf numFmtId="6" fontId="1" fillId="2" borderId="2" xfId="0" applyNumberFormat="1" applyFont="1" applyFill="1" applyBorder="1" applyAlignment="1" applyProtection="1">
      <alignment horizontal="center" vertical="center" wrapText="1"/>
    </xf>
    <xf numFmtId="6" fontId="1" fillId="4" borderId="17" xfId="0" applyNumberFormat="1" applyFont="1" applyFill="1" applyBorder="1" applyAlignment="1" applyProtection="1">
      <alignment horizontal="center" vertical="center" wrapText="1"/>
    </xf>
    <xf numFmtId="6" fontId="1" fillId="4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4" borderId="0" xfId="0" applyFill="1" applyProtection="1"/>
    <xf numFmtId="0" fontId="0" fillId="4" borderId="0" xfId="0" applyFill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0" fontId="0" fillId="0" borderId="1" xfId="0" applyBorder="1" applyAlignment="1" applyProtection="1"/>
    <xf numFmtId="9" fontId="0" fillId="0" borderId="1" xfId="1" applyFont="1" applyBorder="1" applyAlignment="1" applyProtection="1">
      <alignment horizontal="center"/>
    </xf>
    <xf numFmtId="0" fontId="0" fillId="4" borderId="1" xfId="0" applyFill="1" applyBorder="1" applyAlignment="1" applyProtection="1"/>
    <xf numFmtId="9" fontId="0" fillId="4" borderId="1" xfId="1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3" borderId="7" xfId="0" applyFont="1" applyFill="1" applyBorder="1" applyAlignment="1" applyProtection="1">
      <alignment horizontal="center" vertical="center" wrapText="1"/>
    </xf>
    <xf numFmtId="6" fontId="1" fillId="2" borderId="3" xfId="0" applyNumberFormat="1" applyFont="1" applyFill="1" applyBorder="1" applyAlignment="1" applyProtection="1">
      <alignment horizontal="center" vertical="center" wrapText="1"/>
    </xf>
    <xf numFmtId="6" fontId="1" fillId="3" borderId="15" xfId="0" applyNumberFormat="1" applyFont="1" applyFill="1" applyBorder="1" applyAlignment="1" applyProtection="1">
      <alignment horizontal="center" vertical="center" wrapText="1"/>
    </xf>
    <xf numFmtId="6" fontId="1" fillId="4" borderId="3" xfId="0" applyNumberFormat="1" applyFont="1" applyFill="1" applyBorder="1" applyAlignment="1" applyProtection="1">
      <alignment horizontal="center" vertical="center" wrapText="1"/>
    </xf>
    <xf numFmtId="6" fontId="1" fillId="4" borderId="4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center" vertical="top" wrapText="1"/>
    </xf>
    <xf numFmtId="0" fontId="0" fillId="5" borderId="1" xfId="0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ourcentage" xfId="1" builtinId="5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77232</xdr:colOff>
      <xdr:row>0</xdr:row>
      <xdr:rowOff>44358</xdr:rowOff>
    </xdr:from>
    <xdr:to>
      <xdr:col>0</xdr:col>
      <xdr:colOff>1457325</xdr:colOff>
      <xdr:row>7</xdr:row>
      <xdr:rowOff>64282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94E893B-A8F5-44CA-B119-C00F36EA0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32" y="44358"/>
          <a:ext cx="1380093" cy="1353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8B881-E790-4518-AF15-DB00D20301AA}">
  <dimension ref="A1:L36"/>
  <sheetViews>
    <sheetView tabSelected="1" workbookViewId="0">
      <selection activeCell="I11" sqref="I11"/>
    </sheetView>
  </sheetViews>
  <sheetFormatPr baseColWidth="10" defaultRowHeight="15" x14ac:dyDescent="0.25"/>
  <cols>
    <col min="1" max="1" width="38.5703125" style="5" customWidth="1"/>
    <col min="2" max="2" width="14.85546875" style="5" bestFit="1" customWidth="1"/>
    <col min="3" max="3" width="20.28515625" style="5" customWidth="1"/>
    <col min="4" max="6" width="21.42578125" style="5" customWidth="1"/>
    <col min="7" max="7" width="6.28515625" style="3" customWidth="1"/>
    <col min="8" max="8" width="21.7109375" style="5" customWidth="1"/>
    <col min="9" max="9" width="16.7109375" style="53" customWidth="1"/>
    <col min="10" max="10" width="5.85546875" style="5" customWidth="1"/>
    <col min="11" max="11" width="21.7109375" style="5" customWidth="1"/>
    <col min="12" max="12" width="16.7109375" style="5" customWidth="1"/>
    <col min="13" max="16384" width="11.42578125" style="5"/>
  </cols>
  <sheetData>
    <row r="1" spans="1:12" ht="15" customHeight="1" x14ac:dyDescent="0.25">
      <c r="A1" s="2" t="s">
        <v>45</v>
      </c>
      <c r="B1" s="2"/>
      <c r="C1" s="2"/>
      <c r="D1" s="2"/>
      <c r="E1" s="2"/>
      <c r="F1" s="2"/>
      <c r="H1" s="4" t="s">
        <v>46</v>
      </c>
      <c r="I1" s="4"/>
      <c r="J1" s="4"/>
      <c r="K1" s="4"/>
      <c r="L1" s="4"/>
    </row>
    <row r="2" spans="1:12" ht="15" customHeight="1" x14ac:dyDescent="0.25">
      <c r="A2" s="2"/>
      <c r="B2" s="2"/>
      <c r="C2" s="2"/>
      <c r="D2" s="2"/>
      <c r="E2" s="2"/>
      <c r="F2" s="2"/>
      <c r="H2" s="6"/>
      <c r="I2" s="6"/>
      <c r="J2" s="6"/>
      <c r="K2" s="6"/>
      <c r="L2" s="6"/>
    </row>
    <row r="3" spans="1:12" ht="15" customHeight="1" x14ac:dyDescent="0.25">
      <c r="A3" s="2"/>
      <c r="B3" s="2"/>
      <c r="C3" s="2"/>
      <c r="D3" s="2"/>
      <c r="E3" s="2"/>
      <c r="F3" s="2"/>
      <c r="H3" s="6"/>
      <c r="I3" s="6"/>
      <c r="J3" s="6"/>
      <c r="K3" s="6"/>
      <c r="L3" s="6"/>
    </row>
    <row r="4" spans="1:12" ht="15" customHeight="1" x14ac:dyDescent="0.25">
      <c r="A4" s="2"/>
      <c r="B4" s="2"/>
      <c r="C4" s="2"/>
      <c r="D4" s="2"/>
      <c r="E4" s="2"/>
      <c r="F4" s="2"/>
      <c r="H4" s="6"/>
      <c r="I4" s="6"/>
      <c r="J4" s="6"/>
      <c r="K4" s="6"/>
      <c r="L4" s="6"/>
    </row>
    <row r="5" spans="1:12" ht="15" customHeight="1" x14ac:dyDescent="0.25">
      <c r="A5" s="2"/>
      <c r="B5" s="2"/>
      <c r="C5" s="2"/>
      <c r="D5" s="2"/>
      <c r="E5" s="2"/>
      <c r="F5" s="2"/>
      <c r="H5" s="6"/>
      <c r="I5" s="6"/>
      <c r="J5" s="6"/>
      <c r="K5" s="6"/>
      <c r="L5" s="6"/>
    </row>
    <row r="6" spans="1:12" ht="15" customHeight="1" x14ac:dyDescent="0.25">
      <c r="A6" s="2"/>
      <c r="B6" s="2"/>
      <c r="C6" s="2"/>
      <c r="D6" s="2"/>
      <c r="E6" s="2"/>
      <c r="F6" s="2"/>
      <c r="H6" s="6"/>
      <c r="I6" s="6"/>
      <c r="J6" s="6"/>
      <c r="K6" s="6"/>
      <c r="L6" s="6"/>
    </row>
    <row r="7" spans="1:12" ht="15" customHeight="1" x14ac:dyDescent="0.25">
      <c r="A7" s="2"/>
      <c r="B7" s="2"/>
      <c r="C7" s="2"/>
      <c r="D7" s="2"/>
      <c r="E7" s="2"/>
      <c r="F7" s="2"/>
      <c r="H7" s="6"/>
      <c r="I7" s="6"/>
      <c r="J7" s="6"/>
      <c r="K7" s="6"/>
      <c r="L7" s="6"/>
    </row>
    <row r="8" spans="1:12" x14ac:dyDescent="0.25">
      <c r="A8" s="2"/>
      <c r="B8" s="2"/>
      <c r="C8" s="2"/>
      <c r="D8" s="2"/>
      <c r="E8" s="2"/>
      <c r="F8" s="2"/>
      <c r="H8" s="6"/>
      <c r="I8" s="6"/>
      <c r="J8" s="6"/>
      <c r="K8" s="6"/>
      <c r="L8" s="6"/>
    </row>
    <row r="10" spans="1:12" ht="36" customHeight="1" x14ac:dyDescent="0.25">
      <c r="A10" s="7" t="s">
        <v>14</v>
      </c>
      <c r="B10" s="7"/>
      <c r="C10" s="7"/>
      <c r="D10" s="7"/>
      <c r="E10" s="7"/>
      <c r="F10" s="7"/>
      <c r="G10" s="8"/>
      <c r="H10" s="9" t="s">
        <v>15</v>
      </c>
      <c r="I10" s="9"/>
      <c r="K10" s="10" t="s">
        <v>40</v>
      </c>
      <c r="L10" s="10"/>
    </row>
    <row r="11" spans="1:12" ht="44.25" x14ac:dyDescent="0.25">
      <c r="A11" s="11" t="s">
        <v>0</v>
      </c>
      <c r="B11" s="11" t="s">
        <v>1</v>
      </c>
      <c r="C11" s="11" t="s">
        <v>41</v>
      </c>
      <c r="D11" s="11" t="s">
        <v>42</v>
      </c>
      <c r="E11" s="12" t="s">
        <v>43</v>
      </c>
      <c r="F11" s="13" t="s">
        <v>44</v>
      </c>
      <c r="G11" s="14"/>
      <c r="H11" s="15" t="s">
        <v>47</v>
      </c>
      <c r="I11" s="1">
        <v>22222</v>
      </c>
      <c r="K11" s="16" t="s">
        <v>47</v>
      </c>
      <c r="L11" s="1">
        <v>22222</v>
      </c>
    </row>
    <row r="12" spans="1:12" ht="15.75" thickBot="1" x14ac:dyDescent="0.3">
      <c r="A12" s="17" t="s">
        <v>2</v>
      </c>
      <c r="B12" s="18">
        <v>1</v>
      </c>
      <c r="C12" s="19">
        <v>19420</v>
      </c>
      <c r="D12" s="20">
        <v>19420</v>
      </c>
      <c r="E12" s="21">
        <v>21700</v>
      </c>
      <c r="F12" s="21">
        <v>21700</v>
      </c>
      <c r="G12" s="22"/>
      <c r="H12" s="15" t="s">
        <v>1</v>
      </c>
      <c r="I12" s="15" t="s">
        <v>38</v>
      </c>
      <c r="K12" s="16" t="s">
        <v>1</v>
      </c>
      <c r="L12" s="16" t="s">
        <v>38</v>
      </c>
    </row>
    <row r="13" spans="1:12" ht="15.75" thickBot="1" x14ac:dyDescent="0.3">
      <c r="A13" s="23"/>
      <c r="B13" s="24">
        <v>2</v>
      </c>
      <c r="C13" s="25">
        <v>19700</v>
      </c>
      <c r="D13" s="26">
        <v>19700</v>
      </c>
      <c r="E13" s="27">
        <v>21850</v>
      </c>
      <c r="F13" s="27">
        <v>21850</v>
      </c>
      <c r="G13" s="22"/>
      <c r="H13" s="15" t="s">
        <v>30</v>
      </c>
      <c r="I13" s="28">
        <f ca="1">OFFSET(B11,MATCH(I12,B12:B35,0),1)</f>
        <v>44590</v>
      </c>
      <c r="K13" s="16" t="s">
        <v>30</v>
      </c>
      <c r="L13" s="29">
        <f ca="1">OFFSET(B11,MATCH(L12,B12:B35,0),3)</f>
        <v>47710</v>
      </c>
    </row>
    <row r="14" spans="1:12" ht="15.75" thickBot="1" x14ac:dyDescent="0.3">
      <c r="A14" s="23" t="s">
        <v>3</v>
      </c>
      <c r="B14" s="30">
        <v>3</v>
      </c>
      <c r="C14" s="31">
        <v>20300</v>
      </c>
      <c r="D14" s="32">
        <v>20300</v>
      </c>
      <c r="E14" s="27">
        <v>22450</v>
      </c>
      <c r="F14" s="27">
        <v>22450</v>
      </c>
      <c r="G14" s="22"/>
      <c r="H14" s="33" t="s">
        <v>16</v>
      </c>
      <c r="I14" s="34">
        <f ca="1">I15/I13</f>
        <v>-0.50163713837183221</v>
      </c>
      <c r="K14" s="35" t="s">
        <v>16</v>
      </c>
      <c r="L14" s="36">
        <f ca="1">L15/L13</f>
        <v>-0.53422762523579959</v>
      </c>
    </row>
    <row r="15" spans="1:12" ht="15.75" thickBot="1" x14ac:dyDescent="0.3">
      <c r="A15" s="23"/>
      <c r="B15" s="24">
        <v>4</v>
      </c>
      <c r="C15" s="25">
        <v>21200</v>
      </c>
      <c r="D15" s="26">
        <v>21200</v>
      </c>
      <c r="E15" s="27">
        <v>23400</v>
      </c>
      <c r="F15" s="27">
        <v>23400</v>
      </c>
      <c r="G15" s="22"/>
      <c r="H15" s="33" t="s">
        <v>19</v>
      </c>
      <c r="I15" s="37">
        <f ca="1">I11-I13</f>
        <v>-22368</v>
      </c>
      <c r="K15" s="35" t="s">
        <v>19</v>
      </c>
      <c r="L15" s="38">
        <f ca="1">L11-L13</f>
        <v>-25488</v>
      </c>
    </row>
    <row r="16" spans="1:12" ht="15.75" thickBot="1" x14ac:dyDescent="0.3">
      <c r="A16" s="23" t="s">
        <v>4</v>
      </c>
      <c r="B16" s="30">
        <v>5</v>
      </c>
      <c r="C16" s="31">
        <v>22300</v>
      </c>
      <c r="D16" s="32">
        <v>22300</v>
      </c>
      <c r="E16" s="27">
        <v>24250</v>
      </c>
      <c r="F16" s="27">
        <v>24250</v>
      </c>
      <c r="G16" s="22"/>
      <c r="H16" s="33" t="s">
        <v>18</v>
      </c>
      <c r="I16" s="60">
        <v>2013</v>
      </c>
      <c r="K16" s="35" t="s">
        <v>18</v>
      </c>
      <c r="L16" s="60">
        <v>2013</v>
      </c>
    </row>
    <row r="17" spans="1:12" ht="15.75" thickBot="1" x14ac:dyDescent="0.3">
      <c r="A17" s="23"/>
      <c r="B17" s="24">
        <v>6</v>
      </c>
      <c r="C17" s="25">
        <v>23500</v>
      </c>
      <c r="D17" s="26">
        <v>23500</v>
      </c>
      <c r="E17" s="27">
        <v>25550</v>
      </c>
      <c r="F17" s="27">
        <v>25550</v>
      </c>
      <c r="G17" s="22"/>
      <c r="H17" s="33" t="s">
        <v>17</v>
      </c>
      <c r="I17" s="60">
        <f ca="1">YEAR(TODAY())-I16</f>
        <v>10</v>
      </c>
      <c r="K17" s="35" t="s">
        <v>17</v>
      </c>
      <c r="L17" s="60">
        <f ca="1">YEAR(TODAY())-L16</f>
        <v>10</v>
      </c>
    </row>
    <row r="18" spans="1:12" ht="15.75" thickBot="1" x14ac:dyDescent="0.3">
      <c r="A18" s="23" t="s">
        <v>5</v>
      </c>
      <c r="B18" s="30">
        <v>7</v>
      </c>
      <c r="C18" s="31">
        <v>24400</v>
      </c>
      <c r="D18" s="32">
        <v>24400</v>
      </c>
      <c r="E18" s="27">
        <v>26400</v>
      </c>
      <c r="F18" s="27">
        <v>26400</v>
      </c>
      <c r="G18" s="22"/>
      <c r="H18" s="39" t="s">
        <v>24</v>
      </c>
      <c r="I18" s="28">
        <f ca="1">I13*0.01</f>
        <v>445.90000000000003</v>
      </c>
      <c r="K18" s="35" t="s">
        <v>24</v>
      </c>
      <c r="L18" s="29">
        <f ca="1">L13*0.01</f>
        <v>477.1</v>
      </c>
    </row>
    <row r="19" spans="1:12" ht="15.75" thickBot="1" x14ac:dyDescent="0.3">
      <c r="A19" s="23"/>
      <c r="B19" s="24">
        <v>8</v>
      </c>
      <c r="C19" s="25">
        <v>26400</v>
      </c>
      <c r="D19" s="26">
        <v>26400</v>
      </c>
      <c r="E19" s="27">
        <v>28450</v>
      </c>
      <c r="F19" s="27">
        <v>28450</v>
      </c>
      <c r="G19" s="22"/>
      <c r="H19" s="39" t="s">
        <v>21</v>
      </c>
      <c r="I19" s="28">
        <f ca="1">I18*I17</f>
        <v>4459</v>
      </c>
      <c r="K19" s="35" t="s">
        <v>21</v>
      </c>
      <c r="L19" s="29">
        <f ca="1">L18*L17</f>
        <v>4771</v>
      </c>
    </row>
    <row r="20" spans="1:12" ht="15.75" thickBot="1" x14ac:dyDescent="0.3">
      <c r="A20" s="23" t="s">
        <v>6</v>
      </c>
      <c r="B20" s="30">
        <v>9</v>
      </c>
      <c r="C20" s="31">
        <v>28400</v>
      </c>
      <c r="D20" s="32">
        <v>28400</v>
      </c>
      <c r="E20" s="27">
        <v>30500</v>
      </c>
      <c r="F20" s="27">
        <v>30500</v>
      </c>
      <c r="G20" s="22"/>
      <c r="H20" s="39" t="s">
        <v>22</v>
      </c>
      <c r="I20" s="28">
        <f ca="1">I13+I19</f>
        <v>49049</v>
      </c>
      <c r="K20" s="35" t="s">
        <v>22</v>
      </c>
      <c r="L20" s="29">
        <f ca="1">L13+L19</f>
        <v>52481</v>
      </c>
    </row>
    <row r="21" spans="1:12" ht="15.75" thickBot="1" x14ac:dyDescent="0.3">
      <c r="A21" s="23"/>
      <c r="B21" s="24">
        <v>10</v>
      </c>
      <c r="C21" s="25">
        <v>31400</v>
      </c>
      <c r="D21" s="26">
        <v>31400</v>
      </c>
      <c r="E21" s="27">
        <v>33700</v>
      </c>
      <c r="F21" s="40">
        <v>33700</v>
      </c>
      <c r="G21" s="22"/>
      <c r="H21" s="39" t="s">
        <v>23</v>
      </c>
      <c r="I21" s="28">
        <f ca="1">I13*0.02</f>
        <v>891.80000000000007</v>
      </c>
      <c r="K21" s="35" t="s">
        <v>23</v>
      </c>
      <c r="L21" s="29">
        <f ca="1">L13*0.02</f>
        <v>954.2</v>
      </c>
    </row>
    <row r="22" spans="1:12" ht="15.75" thickBot="1" x14ac:dyDescent="0.3">
      <c r="A22" s="23" t="s">
        <v>13</v>
      </c>
      <c r="B22" s="30" t="s">
        <v>31</v>
      </c>
      <c r="C22" s="41">
        <f t="shared" ref="C22:C35" si="0">D22+D22*0.3</f>
        <v>34450</v>
      </c>
      <c r="D22" s="32">
        <v>26500</v>
      </c>
      <c r="E22" s="42">
        <f t="shared" ref="E22:E35" si="1">F22+F22*0.3</f>
        <v>36660</v>
      </c>
      <c r="F22" s="27">
        <v>28200</v>
      </c>
      <c r="G22" s="22"/>
      <c r="H22" s="39" t="s">
        <v>21</v>
      </c>
      <c r="I22" s="28">
        <f ca="1">I21*I17</f>
        <v>8918</v>
      </c>
      <c r="K22" s="35" t="s">
        <v>21</v>
      </c>
      <c r="L22" s="29">
        <f ca="1">L21*L17</f>
        <v>9542</v>
      </c>
    </row>
    <row r="23" spans="1:12" ht="15.75" thickBot="1" x14ac:dyDescent="0.3">
      <c r="A23" s="23"/>
      <c r="B23" s="24" t="s">
        <v>32</v>
      </c>
      <c r="C23" s="41">
        <f t="shared" si="0"/>
        <v>36400</v>
      </c>
      <c r="D23" s="26">
        <v>28000</v>
      </c>
      <c r="E23" s="43">
        <f t="shared" si="1"/>
        <v>38610</v>
      </c>
      <c r="F23" s="27">
        <v>29700</v>
      </c>
      <c r="G23" s="22"/>
      <c r="H23" s="39" t="s">
        <v>22</v>
      </c>
      <c r="I23" s="28">
        <f ca="1">I13+I22</f>
        <v>53508</v>
      </c>
      <c r="K23" s="35" t="s">
        <v>22</v>
      </c>
      <c r="L23" s="29">
        <f ca="1">L13+L22</f>
        <v>57252</v>
      </c>
    </row>
    <row r="24" spans="1:12" ht="15.75" thickBot="1" x14ac:dyDescent="0.3">
      <c r="A24" s="23" t="s">
        <v>12</v>
      </c>
      <c r="B24" s="30" t="s">
        <v>33</v>
      </c>
      <c r="C24" s="41">
        <f t="shared" si="0"/>
        <v>35828</v>
      </c>
      <c r="D24" s="32">
        <v>27560</v>
      </c>
      <c r="E24" s="43">
        <f t="shared" si="1"/>
        <v>38493</v>
      </c>
      <c r="F24" s="27">
        <v>29610</v>
      </c>
      <c r="G24" s="22"/>
      <c r="H24" s="39" t="s">
        <v>20</v>
      </c>
      <c r="I24" s="28">
        <f ca="1">I13*0.03</f>
        <v>1337.7</v>
      </c>
      <c r="K24" s="35" t="s">
        <v>20</v>
      </c>
      <c r="L24" s="29">
        <f ca="1">L13*0.03</f>
        <v>1431.3</v>
      </c>
    </row>
    <row r="25" spans="1:12" ht="15.75" thickBot="1" x14ac:dyDescent="0.3">
      <c r="A25" s="23"/>
      <c r="B25" s="24" t="s">
        <v>34</v>
      </c>
      <c r="C25" s="41">
        <f t="shared" si="0"/>
        <v>37856</v>
      </c>
      <c r="D25" s="26">
        <v>29120</v>
      </c>
      <c r="E25" s="43">
        <f t="shared" si="1"/>
        <v>40540.5</v>
      </c>
      <c r="F25" s="27">
        <v>31185</v>
      </c>
      <c r="G25" s="22"/>
      <c r="H25" s="39" t="s">
        <v>21</v>
      </c>
      <c r="I25" s="28">
        <f ca="1">I24*I17</f>
        <v>13377</v>
      </c>
      <c r="K25" s="35" t="s">
        <v>21</v>
      </c>
      <c r="L25" s="29">
        <f ca="1">L24*L17</f>
        <v>14313</v>
      </c>
    </row>
    <row r="26" spans="1:12" ht="15.75" thickBot="1" x14ac:dyDescent="0.3">
      <c r="A26" s="23" t="s">
        <v>10</v>
      </c>
      <c r="B26" s="30" t="s">
        <v>35</v>
      </c>
      <c r="C26" s="41">
        <f t="shared" si="0"/>
        <v>38694.5</v>
      </c>
      <c r="D26" s="32">
        <v>29765</v>
      </c>
      <c r="E26" s="43">
        <f t="shared" si="1"/>
        <v>41572.699999999997</v>
      </c>
      <c r="F26" s="27">
        <v>31979</v>
      </c>
      <c r="G26" s="22"/>
      <c r="H26" s="39" t="s">
        <v>22</v>
      </c>
      <c r="I26" s="28">
        <f ca="1">I13+I25</f>
        <v>57967</v>
      </c>
      <c r="K26" s="35" t="s">
        <v>22</v>
      </c>
      <c r="L26" s="29">
        <f ca="1">L13+L25</f>
        <v>62023</v>
      </c>
    </row>
    <row r="27" spans="1:12" ht="15.75" thickBot="1" x14ac:dyDescent="0.3">
      <c r="A27" s="23"/>
      <c r="B27" s="24" t="s">
        <v>36</v>
      </c>
      <c r="C27" s="41">
        <f t="shared" si="0"/>
        <v>40885</v>
      </c>
      <c r="D27" s="26">
        <v>31450</v>
      </c>
      <c r="E27" s="43">
        <f t="shared" si="1"/>
        <v>43784</v>
      </c>
      <c r="F27" s="27">
        <v>33680</v>
      </c>
      <c r="G27" s="22"/>
      <c r="I27" s="44"/>
      <c r="K27" s="45"/>
      <c r="L27" s="46"/>
    </row>
    <row r="28" spans="1:12" ht="15.75" thickBot="1" x14ac:dyDescent="0.3">
      <c r="A28" s="23" t="s">
        <v>11</v>
      </c>
      <c r="B28" s="30" t="s">
        <v>37</v>
      </c>
      <c r="C28" s="41">
        <f t="shared" si="0"/>
        <v>42250</v>
      </c>
      <c r="D28" s="32">
        <v>32500</v>
      </c>
      <c r="E28" s="43">
        <f t="shared" si="1"/>
        <v>45370</v>
      </c>
      <c r="F28" s="27">
        <v>34900</v>
      </c>
      <c r="G28" s="22"/>
      <c r="H28" s="47" t="s">
        <v>25</v>
      </c>
      <c r="I28" s="47"/>
      <c r="K28" s="48" t="s">
        <v>25</v>
      </c>
      <c r="L28" s="48"/>
    </row>
    <row r="29" spans="1:12" ht="15.75" thickBot="1" x14ac:dyDescent="0.3">
      <c r="A29" s="23"/>
      <c r="B29" s="24" t="s">
        <v>38</v>
      </c>
      <c r="C29" s="41">
        <f t="shared" si="0"/>
        <v>44590</v>
      </c>
      <c r="D29" s="26">
        <v>34300</v>
      </c>
      <c r="E29" s="43">
        <f t="shared" si="1"/>
        <v>47710</v>
      </c>
      <c r="F29" s="27">
        <v>36700</v>
      </c>
      <c r="G29" s="22"/>
      <c r="H29" s="33" t="s">
        <v>27</v>
      </c>
      <c r="I29" s="28">
        <f>I11</f>
        <v>22222</v>
      </c>
      <c r="K29" s="35" t="s">
        <v>27</v>
      </c>
      <c r="L29" s="29">
        <f>L11</f>
        <v>22222</v>
      </c>
    </row>
    <row r="30" spans="1:12" ht="15.75" thickBot="1" x14ac:dyDescent="0.3">
      <c r="A30" s="23" t="s">
        <v>7</v>
      </c>
      <c r="B30" s="30">
        <v>13</v>
      </c>
      <c r="C30" s="41">
        <f t="shared" si="0"/>
        <v>48620</v>
      </c>
      <c r="D30" s="32">
        <v>37400</v>
      </c>
      <c r="E30" s="43">
        <f t="shared" si="1"/>
        <v>52000</v>
      </c>
      <c r="F30" s="27">
        <v>40000</v>
      </c>
      <c r="G30" s="22"/>
      <c r="H30" s="33" t="s">
        <v>26</v>
      </c>
      <c r="I30" s="1">
        <v>58000</v>
      </c>
      <c r="K30" s="35" t="s">
        <v>26</v>
      </c>
      <c r="L30" s="1">
        <v>58000</v>
      </c>
    </row>
    <row r="31" spans="1:12" ht="15.75" thickBot="1" x14ac:dyDescent="0.3">
      <c r="A31" s="23"/>
      <c r="B31" s="24">
        <v>14</v>
      </c>
      <c r="C31" s="41">
        <f t="shared" si="0"/>
        <v>53300</v>
      </c>
      <c r="D31" s="26">
        <v>41000</v>
      </c>
      <c r="E31" s="43">
        <f t="shared" si="1"/>
        <v>57070</v>
      </c>
      <c r="F31" s="27">
        <v>43900</v>
      </c>
      <c r="G31" s="22"/>
      <c r="H31" s="33" t="s">
        <v>28</v>
      </c>
      <c r="I31" s="28">
        <f>I30-I29</f>
        <v>35778</v>
      </c>
      <c r="K31" s="35" t="s">
        <v>28</v>
      </c>
      <c r="L31" s="29">
        <f>L30-L29</f>
        <v>35778</v>
      </c>
    </row>
    <row r="32" spans="1:12" ht="15.75" thickBot="1" x14ac:dyDescent="0.3">
      <c r="A32" s="23" t="s">
        <v>8</v>
      </c>
      <c r="B32" s="30">
        <v>15</v>
      </c>
      <c r="C32" s="41">
        <f t="shared" si="0"/>
        <v>57200</v>
      </c>
      <c r="D32" s="32">
        <v>44000</v>
      </c>
      <c r="E32" s="43">
        <f t="shared" si="1"/>
        <v>61100</v>
      </c>
      <c r="F32" s="27">
        <v>47000</v>
      </c>
      <c r="G32" s="22"/>
      <c r="H32" s="49" t="s">
        <v>29</v>
      </c>
      <c r="I32" s="50">
        <f>I31/I29</f>
        <v>1.6100261002610026</v>
      </c>
      <c r="K32" s="51" t="s">
        <v>29</v>
      </c>
      <c r="L32" s="52">
        <f>L31/L29</f>
        <v>1.6100261002610026</v>
      </c>
    </row>
    <row r="33" spans="1:12" ht="15.75" thickBot="1" x14ac:dyDescent="0.3">
      <c r="A33" s="23"/>
      <c r="B33" s="24">
        <v>16</v>
      </c>
      <c r="C33" s="41">
        <f t="shared" si="0"/>
        <v>63700</v>
      </c>
      <c r="D33" s="26">
        <v>49000</v>
      </c>
      <c r="E33" s="43">
        <f t="shared" si="1"/>
        <v>67600</v>
      </c>
      <c r="F33" s="27">
        <v>52000</v>
      </c>
      <c r="G33" s="22"/>
    </row>
    <row r="34" spans="1:12" ht="15.75" thickBot="1" x14ac:dyDescent="0.3">
      <c r="A34" s="23" t="s">
        <v>9</v>
      </c>
      <c r="B34" s="30">
        <v>17</v>
      </c>
      <c r="C34" s="41">
        <f t="shared" si="0"/>
        <v>72800</v>
      </c>
      <c r="D34" s="32">
        <v>56000</v>
      </c>
      <c r="E34" s="43">
        <f t="shared" si="1"/>
        <v>77090</v>
      </c>
      <c r="F34" s="27">
        <v>59300</v>
      </c>
      <c r="G34" s="22"/>
    </row>
    <row r="35" spans="1:12" x14ac:dyDescent="0.25">
      <c r="A35" s="23"/>
      <c r="B35" s="54">
        <v>18</v>
      </c>
      <c r="C35" s="55">
        <f t="shared" si="0"/>
        <v>83850</v>
      </c>
      <c r="D35" s="56">
        <v>64500</v>
      </c>
      <c r="E35" s="57">
        <f t="shared" si="1"/>
        <v>88400</v>
      </c>
      <c r="F35" s="58">
        <v>68000</v>
      </c>
      <c r="G35" s="22"/>
    </row>
    <row r="36" spans="1:12" ht="111.75" customHeight="1" x14ac:dyDescent="0.25">
      <c r="A36" s="59" t="s">
        <v>39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</row>
  </sheetData>
  <sheetProtection algorithmName="SHA-512" hashValue="p+pLma7h9NmjHJ8RLr6io6IGSzTWbcQq/VkdHPGiYVVPgt4JPZWn0BlZbdChzlxdaHTUvbMOGziliHdI1bmxqA==" saltValue="ipH8ZdisTea2t7bob5GZZQ==" spinCount="100000" sheet="1" objects="1" scenarios="1"/>
  <dataConsolidate>
    <dataRefs count="1">
      <dataRef ref="B3:B26" sheet="Feuil1"/>
    </dataRefs>
  </dataConsolidate>
  <mergeCells count="20">
    <mergeCell ref="A1:F8"/>
    <mergeCell ref="H1:L8"/>
    <mergeCell ref="K28:L28"/>
    <mergeCell ref="A36:L36"/>
    <mergeCell ref="A10:F10"/>
    <mergeCell ref="H10:I10"/>
    <mergeCell ref="H28:I28"/>
    <mergeCell ref="A30:A31"/>
    <mergeCell ref="A32:A33"/>
    <mergeCell ref="A34:A35"/>
    <mergeCell ref="A28:A29"/>
    <mergeCell ref="A24:A25"/>
    <mergeCell ref="A26:A27"/>
    <mergeCell ref="A12:A13"/>
    <mergeCell ref="A14:A15"/>
    <mergeCell ref="A16:A17"/>
    <mergeCell ref="A18:A19"/>
    <mergeCell ref="A20:A21"/>
    <mergeCell ref="A22:A23"/>
    <mergeCell ref="K10:L10"/>
  </mergeCells>
  <conditionalFormatting sqref="I15">
    <cfRule type="cellIs" dxfId="7" priority="11" operator="greaterThan">
      <formula>0</formula>
    </cfRule>
    <cfRule type="cellIs" dxfId="6" priority="12" operator="lessThan">
      <formula>0</formula>
    </cfRule>
  </conditionalFormatting>
  <conditionalFormatting sqref="I20 I23 I26 L23 L26">
    <cfRule type="cellIs" dxfId="5" priority="6" operator="greaterThan">
      <formula>$I$11</formula>
    </cfRule>
  </conditionalFormatting>
  <conditionalFormatting sqref="I26 I23 I20 L23 L20">
    <cfRule type="cellIs" dxfId="4" priority="5" operator="lessThan">
      <formula>$I$11</formula>
    </cfRule>
  </conditionalFormatting>
  <conditionalFormatting sqref="L1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20">
    <cfRule type="cellIs" dxfId="1" priority="2" operator="greaterThan">
      <formula>$I$11</formula>
    </cfRule>
  </conditionalFormatting>
  <conditionalFormatting sqref="L26">
    <cfRule type="cellIs" dxfId="0" priority="1" operator="lessThan">
      <formula>$I$11</formula>
    </cfRule>
  </conditionalFormatting>
  <dataValidations count="1">
    <dataValidation type="list" allowBlank="1" showInputMessage="1" showErrorMessage="1" sqref="I12 L12" xr:uid="{E654D05E-93D0-4F48-ADDA-004B717CCD94}">
      <formula1>$B$12:$B$35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Pierrart, Sebastien</dc:creator>
  <cp:lastModifiedBy>Chiffre, Christine</cp:lastModifiedBy>
  <dcterms:created xsi:type="dcterms:W3CDTF">2023-10-12T11:38:02Z</dcterms:created>
  <dcterms:modified xsi:type="dcterms:W3CDTF">2023-10-17T13:10:49Z</dcterms:modified>
</cp:coreProperties>
</file>